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220" windowHeight="11640"/>
  </bookViews>
  <sheets>
    <sheet name="PHX - Rate Matrix" sheetId="4" r:id="rId1"/>
  </sheets>
  <definedNames>
    <definedName name="_xlnm.Print_Titles" localSheetId="0">'PHX - Rate Matrix'!$1:$12</definedName>
  </definedNames>
  <calcPr calcId="145621"/>
</workbook>
</file>

<file path=xl/calcChain.xml><?xml version="1.0" encoding="utf-8"?>
<calcChain xmlns="http://schemas.openxmlformats.org/spreadsheetml/2006/main">
  <c r="F13" i="4" l="1"/>
  <c r="H13" i="4"/>
  <c r="I13" i="4"/>
  <c r="J13" i="4"/>
  <c r="K13" i="4"/>
  <c r="H15" i="4"/>
  <c r="H17" i="4" s="1"/>
  <c r="I15" i="4"/>
  <c r="J15" i="4"/>
  <c r="K15" i="4"/>
  <c r="C17" i="4"/>
  <c r="D17" i="4"/>
  <c r="E17" i="4"/>
  <c r="F17" i="4"/>
  <c r="G17" i="4"/>
  <c r="I17" i="4"/>
  <c r="J17" i="4"/>
  <c r="K17" i="4"/>
  <c r="H21" i="4"/>
  <c r="I21" i="4"/>
  <c r="J21" i="4"/>
  <c r="K21" i="4"/>
  <c r="H23" i="4"/>
  <c r="I23" i="4"/>
  <c r="J23" i="4"/>
  <c r="K23" i="4"/>
  <c r="C25" i="4"/>
  <c r="D25" i="4"/>
  <c r="F25" i="4"/>
  <c r="G25" i="4"/>
  <c r="H25" i="4"/>
  <c r="I25" i="4"/>
  <c r="J25" i="4"/>
  <c r="K25" i="4"/>
  <c r="C29" i="4"/>
  <c r="D29" i="4"/>
  <c r="G29" i="4"/>
  <c r="H29" i="4"/>
  <c r="I29" i="4"/>
  <c r="J29" i="4"/>
  <c r="K29" i="4"/>
  <c r="H31" i="4"/>
  <c r="I31" i="4"/>
  <c r="J31" i="4"/>
  <c r="K31" i="4"/>
  <c r="C33" i="4"/>
  <c r="D33" i="4"/>
  <c r="E33" i="4"/>
  <c r="F33" i="4"/>
  <c r="G33" i="4"/>
  <c r="H33" i="4"/>
  <c r="I33" i="4"/>
  <c r="J33" i="4"/>
  <c r="K33" i="4"/>
  <c r="F37" i="4"/>
  <c r="C41" i="4"/>
  <c r="D41" i="4"/>
  <c r="E41" i="4"/>
  <c r="F41" i="4"/>
  <c r="H41" i="4"/>
  <c r="I41" i="4"/>
  <c r="J41" i="4"/>
  <c r="K41" i="4"/>
  <c r="C45" i="4"/>
  <c r="D45" i="4"/>
  <c r="E45" i="4"/>
  <c r="F45" i="4"/>
  <c r="I45" i="4"/>
  <c r="J45" i="4"/>
  <c r="K45" i="4"/>
  <c r="C47" i="4"/>
  <c r="D47" i="4"/>
  <c r="D49" i="4" s="1"/>
  <c r="E47" i="4"/>
  <c r="F47" i="4"/>
  <c r="F49" i="4" s="1"/>
  <c r="I47" i="4"/>
  <c r="J47" i="4"/>
  <c r="K47" i="4"/>
  <c r="C49" i="4"/>
  <c r="E49" i="4"/>
  <c r="G49" i="4"/>
  <c r="H49" i="4"/>
  <c r="I49" i="4"/>
  <c r="J49" i="4"/>
  <c r="K49" i="4"/>
  <c r="C53" i="4"/>
  <c r="D53" i="4"/>
  <c r="E53" i="4"/>
  <c r="F53" i="4"/>
  <c r="H53" i="4"/>
  <c r="C55" i="4"/>
  <c r="C57" i="4" s="1"/>
  <c r="D55" i="4"/>
  <c r="E55" i="4"/>
  <c r="E57" i="4" s="1"/>
  <c r="F55" i="4"/>
  <c r="H55" i="4"/>
  <c r="D57" i="4"/>
  <c r="F57" i="4"/>
  <c r="G57" i="4"/>
  <c r="H57" i="4"/>
  <c r="I57" i="4"/>
  <c r="J57" i="4"/>
  <c r="K57" i="4"/>
  <c r="C61" i="4"/>
  <c r="D61" i="4"/>
  <c r="E61" i="4"/>
  <c r="F61" i="4"/>
  <c r="H61" i="4"/>
  <c r="C63" i="4"/>
  <c r="D63" i="4"/>
  <c r="D65" i="4" s="1"/>
  <c r="E63" i="4"/>
  <c r="F63" i="4"/>
  <c r="H63" i="4"/>
  <c r="H65" i="4" s="1"/>
  <c r="C65" i="4"/>
  <c r="E65" i="4"/>
  <c r="F65" i="4"/>
  <c r="G65" i="4"/>
  <c r="I65" i="4"/>
  <c r="K65" i="4"/>
  <c r="C69" i="4"/>
  <c r="D69" i="4"/>
  <c r="E69" i="4"/>
  <c r="F69" i="4"/>
  <c r="H69" i="4"/>
  <c r="C71" i="4"/>
  <c r="D71" i="4"/>
  <c r="D73" i="4" s="1"/>
  <c r="E71" i="4"/>
  <c r="F71" i="4"/>
  <c r="F73" i="4" s="1"/>
  <c r="H71" i="4"/>
  <c r="C73" i="4"/>
  <c r="E73" i="4"/>
  <c r="G73" i="4"/>
  <c r="H73" i="4"/>
  <c r="I73" i="4"/>
  <c r="J73" i="4"/>
  <c r="K73" i="4"/>
</calcChain>
</file>

<file path=xl/sharedStrings.xml><?xml version="1.0" encoding="utf-8"?>
<sst xmlns="http://schemas.openxmlformats.org/spreadsheetml/2006/main" count="127" uniqueCount="60">
  <si>
    <t>TRANSWESTERN PIPELINE COMPANY, LLC</t>
  </si>
  <si>
    <t>RATE SCHEDULES FTS-5 &amp; ITS-2</t>
  </si>
  <si>
    <t>FOR PHOENIX EXPANSION PROJECT</t>
  </si>
  <si>
    <t>MAXIMUM TRANSPORTATION RATE MATRIX  &lt;1&gt;</t>
  </si>
  <si>
    <t>DELIVERY AREA</t>
  </si>
  <si>
    <t>RECEIPT AREA</t>
  </si>
  <si>
    <t>WOT</t>
  </si>
  <si>
    <t>ASH FORK</t>
  </si>
  <si>
    <t>THOREAU</t>
  </si>
  <si>
    <t>SJ</t>
  </si>
  <si>
    <t>I/B LINK</t>
  </si>
  <si>
    <t>RATE TYPE</t>
  </si>
  <si>
    <t>(CAL)</t>
  </si>
  <si>
    <t>(EOC)</t>
  </si>
  <si>
    <t>POINT*</t>
  </si>
  <si>
    <t>PHOENIX</t>
  </si>
  <si>
    <t>POINT *</t>
  </si>
  <si>
    <t>EOT</t>
  </si>
  <si>
    <t>(Blanco)</t>
  </si>
  <si>
    <t>POINT</t>
  </si>
  <si>
    <t>(N. of Blanco)</t>
  </si>
  <si>
    <t>WEST OF THOREAU (WOT)</t>
  </si>
  <si>
    <t>FTS-5 Reservation</t>
  </si>
  <si>
    <t>FTS-5 Commodity</t>
  </si>
  <si>
    <t>ITS-2 Commodity</t>
  </si>
  <si>
    <t>1.05%</t>
  </si>
  <si>
    <t>0.95%</t>
  </si>
  <si>
    <t>2.35%</t>
  </si>
  <si>
    <t>Fuel Percentage</t>
  </si>
  <si>
    <t>ASH FORK POINT</t>
  </si>
  <si>
    <t>2.25%</t>
  </si>
  <si>
    <t>THOREAU POINT                (TH)</t>
  </si>
  <si>
    <t>1.40%</t>
  </si>
  <si>
    <t>EAST OF THOREAU (EOT)</t>
  </si>
  <si>
    <t>2.60%</t>
  </si>
  <si>
    <t>2.50%</t>
  </si>
  <si>
    <t>1.55%</t>
  </si>
  <si>
    <t>1.35%</t>
  </si>
  <si>
    <t>SAN JUAN - Blanco                (SJ)</t>
  </si>
  <si>
    <t>Fuel Percentage (Blanco)</t>
  </si>
  <si>
    <t>I/B LINK POINT</t>
  </si>
  <si>
    <t>0.45%</t>
  </si>
  <si>
    <t>SAN JUAN - North of Blanco                           (SJ)</t>
  </si>
  <si>
    <t>Fuel Percentage (N. of Blanco)</t>
  </si>
  <si>
    <t>&lt;1&gt;  Transport rates under Rate Schedules FTS-5 and ITS-2 shall be equal to the transport rates under Rate Schedules FTS-1 and ITS-1, respectively, for non-Phoenix Expansion Project related paths.</t>
  </si>
  <si>
    <t xml:space="preserve">        Refer to the Maximum Rate Per Dth, as applicable, under Rate Schedules FTS-1, FTS-4 and LFT currently effective Rate Sheets.</t>
  </si>
  <si>
    <t>* LAUF is not included in fuel for deliveries to Thoreau or Ash Fork.</t>
  </si>
  <si>
    <t>NOTES:</t>
  </si>
  <si>
    <t>The ACA surcharge of $0.0018 is added to the above commodity rates, if applicable.</t>
  </si>
  <si>
    <t>Effective Date:</t>
  </si>
  <si>
    <t>2.05%</t>
  </si>
  <si>
    <t>1.10%</t>
  </si>
  <si>
    <t>0.30%</t>
  </si>
  <si>
    <t>1.95%</t>
  </si>
  <si>
    <t>2.65%</t>
  </si>
  <si>
    <t>3.10%</t>
  </si>
  <si>
    <t>1.00%</t>
  </si>
  <si>
    <t>2.40%</t>
  </si>
  <si>
    <t>1.30%</t>
  </si>
  <si>
    <t>2.70%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</si>
</sst>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3" fillId="0" borderId="1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11" xfId="0" quotePrefix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10" xfId="0" quotePrefix="1" applyFont="1" applyFill="1" applyBorder="1" applyAlignment="1">
      <alignment horizontal="center" vertical="center" wrapText="1"/>
    </xf>
    <xf numFmtId="49" fontId="3" fillId="0" borderId="0" xfId="0" quotePrefix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quotePrefix="1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49" fontId="3" fillId="0" borderId="5" xfId="0" quotePrefix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/>
    <xf numFmtId="0" fontId="0" fillId="0" borderId="0" xfId="0" applyFill="1"/>
    <xf numFmtId="0" fontId="1" fillId="0" borderId="0" xfId="0" quotePrefix="1" applyFont="1" applyFill="1" applyAlignment="1">
      <alignment horizontal="left"/>
    </xf>
    <xf numFmtId="0" fontId="3" fillId="0" borderId="9" xfId="0" quotePrefix="1" applyFont="1" applyFill="1" applyBorder="1" applyAlignment="1">
      <alignment horizontal="center" vertical="center" wrapText="1"/>
    </xf>
    <xf numFmtId="0" fontId="3" fillId="0" borderId="11" xfId="0" quotePrefix="1" applyFont="1" applyFill="1" applyBorder="1" applyAlignment="1">
      <alignment horizontal="center" vertical="center" wrapText="1"/>
    </xf>
    <xf numFmtId="0" fontId="3" fillId="0" borderId="10" xfId="0" quotePrefix="1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10" xfId="0" applyFill="1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B2:L83"/>
  <sheetViews>
    <sheetView tabSelected="1" topLeftCell="B1" zoomScale="90" zoomScaleNormal="90" workbookViewId="0">
      <pane ySplit="12" topLeftCell="A53" activePane="bottomLeft" state="frozen"/>
      <selection pane="bottomLeft" activeCell="D55" sqref="D55"/>
    </sheetView>
  </sheetViews>
  <sheetFormatPr defaultRowHeight="12.75" x14ac:dyDescent="0.2"/>
  <cols>
    <col min="1" max="1" width="9.140625" style="1"/>
    <col min="2" max="2" width="25.85546875" style="1" customWidth="1"/>
    <col min="3" max="3" width="14.28515625" style="1" customWidth="1"/>
    <col min="4" max="6" width="14.140625" style="1" customWidth="1"/>
    <col min="7" max="7" width="13.42578125" style="1" customWidth="1"/>
    <col min="8" max="8" width="13.7109375" style="1" customWidth="1"/>
    <col min="9" max="10" width="14.7109375" style="1" customWidth="1"/>
    <col min="11" max="11" width="16.42578125" style="1" customWidth="1"/>
    <col min="12" max="12" width="13.140625" style="1" customWidth="1"/>
    <col min="13" max="16384" width="9.140625" style="1"/>
  </cols>
  <sheetData>
    <row r="2" spans="2:12" x14ac:dyDescent="0.2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2:12" x14ac:dyDescent="0.2"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2:12" x14ac:dyDescent="0.2">
      <c r="B4" s="62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2:12" x14ac:dyDescent="0.2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2:12" x14ac:dyDescent="0.2">
      <c r="D6" s="2"/>
      <c r="E6" s="2"/>
    </row>
    <row r="7" spans="2:12" ht="13.5" x14ac:dyDescent="0.25">
      <c r="B7" s="3"/>
    </row>
    <row r="8" spans="2:12" ht="13.5" x14ac:dyDescent="0.25">
      <c r="B8" s="3" t="s">
        <v>49</v>
      </c>
      <c r="C8" s="51" t="s">
        <v>4</v>
      </c>
      <c r="D8" s="52"/>
      <c r="E8" s="52"/>
      <c r="F8" s="52"/>
      <c r="G8" s="52"/>
      <c r="H8" s="52"/>
      <c r="I8" s="52"/>
      <c r="J8" s="52"/>
      <c r="K8" s="53"/>
    </row>
    <row r="9" spans="2:12" ht="13.5" x14ac:dyDescent="0.25">
      <c r="B9" s="7">
        <v>41365</v>
      </c>
      <c r="C9" s="54"/>
      <c r="D9" s="55"/>
      <c r="E9" s="55"/>
      <c r="F9" s="55"/>
      <c r="G9" s="55"/>
      <c r="H9" s="55"/>
      <c r="I9" s="55"/>
      <c r="J9" s="55"/>
      <c r="K9" s="56"/>
    </row>
    <row r="10" spans="2:12" ht="13.5" x14ac:dyDescent="0.25">
      <c r="B10" s="7"/>
      <c r="C10" s="11"/>
      <c r="D10" s="12"/>
      <c r="E10" s="12"/>
      <c r="F10" s="12"/>
      <c r="G10" s="12"/>
      <c r="H10" s="12"/>
      <c r="I10" s="12"/>
      <c r="J10" s="12"/>
      <c r="K10" s="13"/>
    </row>
    <row r="11" spans="2:12" x14ac:dyDescent="0.2">
      <c r="B11" s="50" t="s">
        <v>5</v>
      </c>
      <c r="C11" s="4" t="s">
        <v>6</v>
      </c>
      <c r="D11" s="5" t="s">
        <v>6</v>
      </c>
      <c r="E11" s="5" t="s">
        <v>7</v>
      </c>
      <c r="F11" s="5"/>
      <c r="G11" s="5" t="s">
        <v>8</v>
      </c>
      <c r="H11" s="15"/>
      <c r="I11" s="5" t="s">
        <v>9</v>
      </c>
      <c r="J11" s="5" t="s">
        <v>10</v>
      </c>
      <c r="K11" s="6" t="s">
        <v>9</v>
      </c>
      <c r="L11" s="50" t="s">
        <v>11</v>
      </c>
    </row>
    <row r="12" spans="2:12" x14ac:dyDescent="0.2">
      <c r="B12" s="57"/>
      <c r="C12" s="8" t="s">
        <v>12</v>
      </c>
      <c r="D12" s="9" t="s">
        <v>13</v>
      </c>
      <c r="E12" s="9" t="s">
        <v>14</v>
      </c>
      <c r="F12" s="9" t="s">
        <v>15</v>
      </c>
      <c r="G12" s="9" t="s">
        <v>16</v>
      </c>
      <c r="H12" s="9" t="s">
        <v>17</v>
      </c>
      <c r="I12" s="9" t="s">
        <v>18</v>
      </c>
      <c r="J12" s="9" t="s">
        <v>19</v>
      </c>
      <c r="K12" s="10" t="s">
        <v>20</v>
      </c>
      <c r="L12" s="57"/>
    </row>
    <row r="13" spans="2:12" ht="25.5" x14ac:dyDescent="0.2">
      <c r="B13" s="45" t="s">
        <v>21</v>
      </c>
      <c r="C13" s="17">
        <v>0.22589999999999999</v>
      </c>
      <c r="D13" s="17">
        <v>0.19089999999999999</v>
      </c>
      <c r="E13" s="17">
        <v>0.19089999999999999</v>
      </c>
      <c r="F13" s="17">
        <f>0.1909+0.6973</f>
        <v>0.88819999999999999</v>
      </c>
      <c r="G13" s="17">
        <v>0.22589999999999999</v>
      </c>
      <c r="H13" s="17">
        <f>0.2259+0.15</f>
        <v>0.37590000000000001</v>
      </c>
      <c r="I13" s="17">
        <f>0.2259+0.14</f>
        <v>0.3659</v>
      </c>
      <c r="J13" s="17">
        <f>0.2259+0.14</f>
        <v>0.3659</v>
      </c>
      <c r="K13" s="17">
        <f>0.2259+0.14</f>
        <v>0.3659</v>
      </c>
      <c r="L13" s="14" t="s">
        <v>22</v>
      </c>
    </row>
    <row r="14" spans="2:12" x14ac:dyDescent="0.2">
      <c r="B14" s="48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2:12" ht="25.5" x14ac:dyDescent="0.2">
      <c r="B15" s="48"/>
      <c r="C15" s="17">
        <v>8.8999999999999999E-3</v>
      </c>
      <c r="D15" s="17">
        <v>8.8999999999999999E-3</v>
      </c>
      <c r="E15" s="17">
        <v>8.8999999999999999E-3</v>
      </c>
      <c r="F15" s="17">
        <v>8.8999999999999999E-3</v>
      </c>
      <c r="G15" s="17">
        <v>8.8999999999999999E-3</v>
      </c>
      <c r="H15" s="17">
        <f>0.0089+0.0118</f>
        <v>2.07E-2</v>
      </c>
      <c r="I15" s="17">
        <f>0.0089+0.0022</f>
        <v>1.11E-2</v>
      </c>
      <c r="J15" s="17">
        <f>0.0089+0.0022</f>
        <v>1.11E-2</v>
      </c>
      <c r="K15" s="17">
        <f>0.0089+0.0022</f>
        <v>1.11E-2</v>
      </c>
      <c r="L15" s="18" t="s">
        <v>23</v>
      </c>
    </row>
    <row r="16" spans="2:12" x14ac:dyDescent="0.2">
      <c r="B16" s="48"/>
      <c r="C16" s="17"/>
      <c r="D16" s="17"/>
      <c r="E16" s="17"/>
      <c r="F16" s="17"/>
      <c r="G16" s="17"/>
      <c r="H16" s="17"/>
      <c r="I16" s="17"/>
      <c r="J16" s="17"/>
      <c r="K16" s="17"/>
      <c r="L16" s="18"/>
    </row>
    <row r="17" spans="2:12" ht="25.5" x14ac:dyDescent="0.2">
      <c r="B17" s="48"/>
      <c r="C17" s="17">
        <f t="shared" ref="C17:K17" si="0">C13+C15</f>
        <v>0.23479999999999998</v>
      </c>
      <c r="D17" s="17">
        <f t="shared" si="0"/>
        <v>0.19979999999999998</v>
      </c>
      <c r="E17" s="17">
        <f t="shared" si="0"/>
        <v>0.19979999999999998</v>
      </c>
      <c r="F17" s="17">
        <f t="shared" si="0"/>
        <v>0.89710000000000001</v>
      </c>
      <c r="G17" s="17">
        <f t="shared" si="0"/>
        <v>0.23479999999999998</v>
      </c>
      <c r="H17" s="17">
        <f t="shared" si="0"/>
        <v>0.39660000000000001</v>
      </c>
      <c r="I17" s="17">
        <f t="shared" si="0"/>
        <v>0.377</v>
      </c>
      <c r="J17" s="17">
        <f t="shared" si="0"/>
        <v>0.377</v>
      </c>
      <c r="K17" s="17">
        <f t="shared" si="0"/>
        <v>0.377</v>
      </c>
      <c r="L17" s="18" t="s">
        <v>24</v>
      </c>
    </row>
    <row r="18" spans="2:12" x14ac:dyDescent="0.2">
      <c r="B18" s="48"/>
      <c r="C18" s="17"/>
      <c r="D18" s="17"/>
      <c r="E18" s="17"/>
      <c r="F18" s="17"/>
      <c r="G18" s="17"/>
      <c r="H18" s="17"/>
      <c r="I18" s="17"/>
      <c r="J18" s="17"/>
      <c r="K18" s="17"/>
      <c r="L18" s="18"/>
    </row>
    <row r="19" spans="2:12" ht="25.5" x14ac:dyDescent="0.2">
      <c r="B19" s="48"/>
      <c r="C19" s="19" t="s">
        <v>25</v>
      </c>
      <c r="D19" s="19" t="s">
        <v>26</v>
      </c>
      <c r="E19" s="20">
        <v>8.5000000000000006E-3</v>
      </c>
      <c r="F19" s="19" t="s">
        <v>26</v>
      </c>
      <c r="G19" s="19" t="s">
        <v>26</v>
      </c>
      <c r="H19" s="19" t="s">
        <v>27</v>
      </c>
      <c r="I19" s="19" t="s">
        <v>50</v>
      </c>
      <c r="J19" s="19" t="s">
        <v>50</v>
      </c>
      <c r="K19" s="19" t="s">
        <v>35</v>
      </c>
      <c r="L19" s="18" t="s">
        <v>28</v>
      </c>
    </row>
    <row r="20" spans="2:12" x14ac:dyDescent="0.2">
      <c r="B20" s="49"/>
      <c r="C20" s="21"/>
      <c r="D20" s="21"/>
      <c r="E20" s="21"/>
      <c r="F20" s="21"/>
      <c r="G20" s="21"/>
      <c r="H20" s="21"/>
      <c r="I20" s="21"/>
      <c r="J20" s="21"/>
      <c r="K20" s="21"/>
      <c r="L20" s="16"/>
    </row>
    <row r="21" spans="2:12" ht="25.5" x14ac:dyDescent="0.2">
      <c r="B21" s="50" t="s">
        <v>29</v>
      </c>
      <c r="C21" s="17">
        <v>0.22589999999999999</v>
      </c>
      <c r="D21" s="17">
        <v>0.19089999999999999</v>
      </c>
      <c r="E21" s="22"/>
      <c r="F21" s="22">
        <v>0.69730000000000003</v>
      </c>
      <c r="G21" s="22">
        <v>0.19089999999999999</v>
      </c>
      <c r="H21" s="22">
        <f>0.1909+0.15</f>
        <v>0.34089999999999998</v>
      </c>
      <c r="I21" s="22">
        <f>0.1909+0.14</f>
        <v>0.33089999999999997</v>
      </c>
      <c r="J21" s="22">
        <f>0.1909+0.14</f>
        <v>0.33089999999999997</v>
      </c>
      <c r="K21" s="22">
        <f>0.1909+0.14</f>
        <v>0.33089999999999997</v>
      </c>
      <c r="L21" s="14" t="s">
        <v>22</v>
      </c>
    </row>
    <row r="22" spans="2:12" x14ac:dyDescent="0.2">
      <c r="B22" s="46"/>
      <c r="C22" s="17"/>
      <c r="D22" s="17"/>
      <c r="E22" s="17"/>
      <c r="F22" s="17"/>
      <c r="G22" s="17"/>
      <c r="H22" s="17"/>
      <c r="I22" s="17"/>
      <c r="J22" s="17"/>
      <c r="K22" s="17"/>
      <c r="L22" s="18"/>
    </row>
    <row r="23" spans="2:12" ht="25.5" x14ac:dyDescent="0.2">
      <c r="B23" s="46"/>
      <c r="C23" s="17">
        <v>8.8999999999999999E-3</v>
      </c>
      <c r="D23" s="17">
        <v>8.8999999999999999E-3</v>
      </c>
      <c r="E23" s="17"/>
      <c r="F23" s="17">
        <v>0</v>
      </c>
      <c r="G23" s="17">
        <v>8.8999999999999999E-3</v>
      </c>
      <c r="H23" s="17">
        <f>0.0089+0.0118</f>
        <v>2.07E-2</v>
      </c>
      <c r="I23" s="17">
        <f>0.0089+0.0022</f>
        <v>1.11E-2</v>
      </c>
      <c r="J23" s="17">
        <f>0.0089+0.0022</f>
        <v>1.11E-2</v>
      </c>
      <c r="K23" s="17">
        <f>0.0089+0.0022</f>
        <v>1.11E-2</v>
      </c>
      <c r="L23" s="18" t="s">
        <v>23</v>
      </c>
    </row>
    <row r="24" spans="2:12" x14ac:dyDescent="0.2">
      <c r="B24" s="46"/>
      <c r="C24" s="17"/>
      <c r="D24" s="17"/>
      <c r="E24" s="17"/>
      <c r="F24" s="17"/>
      <c r="G24" s="17"/>
      <c r="H24" s="17"/>
      <c r="I24" s="17"/>
      <c r="J24" s="17"/>
      <c r="K24" s="17"/>
      <c r="L24" s="18"/>
    </row>
    <row r="25" spans="2:12" ht="25.5" x14ac:dyDescent="0.2">
      <c r="B25" s="46"/>
      <c r="C25" s="17">
        <f>C21+C23</f>
        <v>0.23479999999999998</v>
      </c>
      <c r="D25" s="17">
        <f>D21+D23</f>
        <v>0.19979999999999998</v>
      </c>
      <c r="E25" s="17"/>
      <c r="F25" s="17">
        <f t="shared" ref="F25:K25" si="1">F21+F23</f>
        <v>0.69730000000000003</v>
      </c>
      <c r="G25" s="17">
        <f t="shared" si="1"/>
        <v>0.19979999999999998</v>
      </c>
      <c r="H25" s="17">
        <f t="shared" si="1"/>
        <v>0.36159999999999998</v>
      </c>
      <c r="I25" s="17">
        <f t="shared" si="1"/>
        <v>0.34199999999999997</v>
      </c>
      <c r="J25" s="17">
        <f t="shared" si="1"/>
        <v>0.34199999999999997</v>
      </c>
      <c r="K25" s="17">
        <f t="shared" si="1"/>
        <v>0.34199999999999997</v>
      </c>
      <c r="L25" s="18" t="s">
        <v>24</v>
      </c>
    </row>
    <row r="26" spans="2:12" x14ac:dyDescent="0.2">
      <c r="B26" s="46"/>
      <c r="C26" s="17"/>
      <c r="D26" s="17"/>
      <c r="E26" s="17"/>
      <c r="F26" s="17"/>
      <c r="G26" s="17"/>
      <c r="H26" s="17"/>
      <c r="I26" s="17"/>
      <c r="J26" s="17"/>
      <c r="K26" s="17"/>
      <c r="L26" s="18"/>
    </row>
    <row r="27" spans="2:12" ht="25.5" x14ac:dyDescent="0.2">
      <c r="B27" s="46"/>
      <c r="C27" s="19" t="s">
        <v>25</v>
      </c>
      <c r="D27" s="19" t="s">
        <v>26</v>
      </c>
      <c r="E27" s="20"/>
      <c r="F27" s="20">
        <v>1E-3</v>
      </c>
      <c r="G27" s="20">
        <v>8.5000000000000006E-3</v>
      </c>
      <c r="H27" s="19" t="s">
        <v>30</v>
      </c>
      <c r="I27" s="19" t="s">
        <v>53</v>
      </c>
      <c r="J27" s="19" t="s">
        <v>53</v>
      </c>
      <c r="K27" s="24" t="s">
        <v>57</v>
      </c>
      <c r="L27" s="13" t="s">
        <v>28</v>
      </c>
    </row>
    <row r="28" spans="2:12" x14ac:dyDescent="0.2">
      <c r="B28" s="47"/>
      <c r="C28" s="21"/>
      <c r="D28" s="21"/>
      <c r="E28" s="21"/>
      <c r="F28" s="21"/>
      <c r="G28" s="21"/>
      <c r="H28" s="21"/>
      <c r="I28" s="21"/>
      <c r="J28" s="21"/>
      <c r="K28" s="21"/>
      <c r="L28" s="16"/>
    </row>
    <row r="29" spans="2:12" ht="25.5" x14ac:dyDescent="0.2">
      <c r="B29" s="50" t="s">
        <v>15</v>
      </c>
      <c r="C29" s="22">
        <f>0.2259+0.6973</f>
        <v>0.92320000000000002</v>
      </c>
      <c r="D29" s="22">
        <f>0.1909+0.6973</f>
        <v>0.88819999999999999</v>
      </c>
      <c r="E29" s="22">
        <v>0.69730000000000003</v>
      </c>
      <c r="F29" s="22">
        <v>0.69730000000000003</v>
      </c>
      <c r="G29" s="22">
        <f>0.1909+0.6973</f>
        <v>0.88819999999999999</v>
      </c>
      <c r="H29" s="22">
        <f>0.6973+0.1909+0.15</f>
        <v>1.0382</v>
      </c>
      <c r="I29" s="22">
        <f>0.6973+0.1909+0.14</f>
        <v>1.0282</v>
      </c>
      <c r="J29" s="22">
        <f>0.6973+0.1909+0.14</f>
        <v>1.0282</v>
      </c>
      <c r="K29" s="22">
        <f>0.6973+0.1909+0.14</f>
        <v>1.0282</v>
      </c>
      <c r="L29" s="14" t="s">
        <v>22</v>
      </c>
    </row>
    <row r="30" spans="2:12" x14ac:dyDescent="0.2">
      <c r="B30" s="46"/>
      <c r="C30" s="17"/>
      <c r="D30" s="17"/>
      <c r="E30" s="17"/>
      <c r="F30" s="17"/>
      <c r="G30" s="17"/>
      <c r="H30" s="17"/>
      <c r="I30" s="17"/>
      <c r="J30" s="17"/>
      <c r="K30" s="17"/>
      <c r="L30" s="18"/>
    </row>
    <row r="31" spans="2:12" ht="25.5" x14ac:dyDescent="0.2">
      <c r="B31" s="46"/>
      <c r="C31" s="17">
        <v>8.8999999999999999E-3</v>
      </c>
      <c r="D31" s="17">
        <v>8.8999999999999999E-3</v>
      </c>
      <c r="E31" s="17">
        <v>0</v>
      </c>
      <c r="F31" s="17">
        <v>0</v>
      </c>
      <c r="G31" s="17">
        <v>8.8999999999999999E-3</v>
      </c>
      <c r="H31" s="17">
        <f>0.0089+0.0118</f>
        <v>2.07E-2</v>
      </c>
      <c r="I31" s="17">
        <f>0.0089+0.0022</f>
        <v>1.11E-2</v>
      </c>
      <c r="J31" s="17">
        <f>0.0089+0.0022</f>
        <v>1.11E-2</v>
      </c>
      <c r="K31" s="17">
        <f>0.0089+0.0022</f>
        <v>1.11E-2</v>
      </c>
      <c r="L31" s="18" t="s">
        <v>23</v>
      </c>
    </row>
    <row r="32" spans="2:12" x14ac:dyDescent="0.2">
      <c r="B32" s="46"/>
      <c r="C32" s="17"/>
      <c r="D32" s="17"/>
      <c r="E32" s="17"/>
      <c r="F32" s="17"/>
      <c r="G32" s="17"/>
      <c r="H32" s="17"/>
      <c r="I32" s="17"/>
      <c r="J32" s="17"/>
      <c r="K32" s="17"/>
      <c r="L32" s="18"/>
    </row>
    <row r="33" spans="2:12" ht="25.5" x14ac:dyDescent="0.2">
      <c r="B33" s="46"/>
      <c r="C33" s="17">
        <f t="shared" ref="C33:K33" si="2">C29+C31</f>
        <v>0.93210000000000004</v>
      </c>
      <c r="D33" s="17">
        <f t="shared" si="2"/>
        <v>0.89710000000000001</v>
      </c>
      <c r="E33" s="17">
        <f t="shared" si="2"/>
        <v>0.69730000000000003</v>
      </c>
      <c r="F33" s="17">
        <f t="shared" si="2"/>
        <v>0.69730000000000003</v>
      </c>
      <c r="G33" s="17">
        <f t="shared" si="2"/>
        <v>0.89710000000000001</v>
      </c>
      <c r="H33" s="17">
        <f t="shared" si="2"/>
        <v>1.0589</v>
      </c>
      <c r="I33" s="17">
        <f t="shared" si="2"/>
        <v>1.0393000000000001</v>
      </c>
      <c r="J33" s="17">
        <f t="shared" si="2"/>
        <v>1.0393000000000001</v>
      </c>
      <c r="K33" s="17">
        <f t="shared" si="2"/>
        <v>1.0393000000000001</v>
      </c>
      <c r="L33" s="18" t="s">
        <v>24</v>
      </c>
    </row>
    <row r="34" spans="2:12" x14ac:dyDescent="0.2">
      <c r="B34" s="46"/>
      <c r="C34" s="17"/>
      <c r="D34" s="17"/>
      <c r="E34" s="17"/>
      <c r="F34" s="17"/>
      <c r="G34" s="17"/>
      <c r="H34" s="17"/>
      <c r="I34" s="17"/>
      <c r="J34" s="17"/>
      <c r="K34" s="17"/>
      <c r="L34" s="18"/>
    </row>
    <row r="35" spans="2:12" ht="25.5" x14ac:dyDescent="0.2">
      <c r="B35" s="46"/>
      <c r="C35" s="19" t="s">
        <v>25</v>
      </c>
      <c r="D35" s="19" t="s">
        <v>26</v>
      </c>
      <c r="E35" s="20">
        <v>0</v>
      </c>
      <c r="F35" s="20">
        <v>1E-3</v>
      </c>
      <c r="G35" s="20">
        <v>8.5000000000000006E-3</v>
      </c>
      <c r="H35" s="19" t="s">
        <v>30</v>
      </c>
      <c r="I35" s="19" t="s">
        <v>53</v>
      </c>
      <c r="J35" s="19" t="s">
        <v>53</v>
      </c>
      <c r="K35" s="19" t="s">
        <v>57</v>
      </c>
      <c r="L35" s="18" t="s">
        <v>28</v>
      </c>
    </row>
    <row r="36" spans="2:12" x14ac:dyDescent="0.2">
      <c r="B36" s="47"/>
      <c r="C36" s="21"/>
      <c r="D36" s="21"/>
      <c r="E36" s="21"/>
      <c r="F36" s="21"/>
      <c r="G36" s="21"/>
      <c r="H36" s="21"/>
      <c r="I36" s="21"/>
      <c r="J36" s="21"/>
      <c r="K36" s="21"/>
      <c r="L36" s="16"/>
    </row>
    <row r="37" spans="2:12" ht="25.5" x14ac:dyDescent="0.2">
      <c r="B37" s="45" t="s">
        <v>31</v>
      </c>
      <c r="C37" s="22">
        <v>0.22589999999999999</v>
      </c>
      <c r="D37" s="22">
        <v>0.19089999999999999</v>
      </c>
      <c r="E37" s="17">
        <v>0.19089999999999999</v>
      </c>
      <c r="F37" s="17">
        <f>0.1909+0.6973</f>
        <v>0.88819999999999999</v>
      </c>
      <c r="G37" s="22"/>
      <c r="H37" s="22">
        <v>0.15</v>
      </c>
      <c r="I37" s="22">
        <v>0.14000000000000001</v>
      </c>
      <c r="J37" s="22">
        <v>0.14000000000000001</v>
      </c>
      <c r="K37" s="22">
        <v>0.14000000000000001</v>
      </c>
      <c r="L37" s="14" t="s">
        <v>22</v>
      </c>
    </row>
    <row r="38" spans="2:12" x14ac:dyDescent="0.2">
      <c r="B38" s="46"/>
      <c r="C38" s="17"/>
      <c r="D38" s="17"/>
      <c r="E38" s="17"/>
      <c r="F38" s="17"/>
      <c r="G38" s="17"/>
      <c r="H38" s="17"/>
      <c r="I38" s="17"/>
      <c r="J38" s="17"/>
      <c r="K38" s="17"/>
      <c r="L38" s="18"/>
    </row>
    <row r="39" spans="2:12" ht="25.5" x14ac:dyDescent="0.2">
      <c r="B39" s="46"/>
      <c r="C39" s="17">
        <v>8.8999999999999999E-3</v>
      </c>
      <c r="D39" s="17">
        <v>8.8999999999999999E-3</v>
      </c>
      <c r="E39" s="17">
        <v>8.8999999999999999E-3</v>
      </c>
      <c r="F39" s="17">
        <v>8.8999999999999999E-3</v>
      </c>
      <c r="G39" s="17"/>
      <c r="H39" s="17">
        <v>1.18E-2</v>
      </c>
      <c r="I39" s="17">
        <v>2.2000000000000001E-3</v>
      </c>
      <c r="J39" s="17">
        <v>2.2000000000000001E-3</v>
      </c>
      <c r="K39" s="17">
        <v>2.2000000000000001E-3</v>
      </c>
      <c r="L39" s="18" t="s">
        <v>23</v>
      </c>
    </row>
    <row r="40" spans="2:12" x14ac:dyDescent="0.2">
      <c r="B40" s="46"/>
      <c r="C40" s="17"/>
      <c r="D40" s="17"/>
      <c r="E40" s="17"/>
      <c r="F40" s="17"/>
      <c r="G40" s="17"/>
      <c r="H40" s="17"/>
      <c r="I40" s="17"/>
      <c r="J40" s="17"/>
      <c r="K40" s="17"/>
      <c r="L40" s="18"/>
    </row>
    <row r="41" spans="2:12" ht="25.5" x14ac:dyDescent="0.2">
      <c r="B41" s="46"/>
      <c r="C41" s="17">
        <f>C37+C39</f>
        <v>0.23479999999999998</v>
      </c>
      <c r="D41" s="17">
        <f>D37+D39</f>
        <v>0.19979999999999998</v>
      </c>
      <c r="E41" s="17">
        <f>E37+E39</f>
        <v>0.19979999999999998</v>
      </c>
      <c r="F41" s="17">
        <f>F37+F39</f>
        <v>0.89710000000000001</v>
      </c>
      <c r="G41" s="17"/>
      <c r="H41" s="17">
        <f>H37+H39</f>
        <v>0.1618</v>
      </c>
      <c r="I41" s="17">
        <f>I37+I39</f>
        <v>0.14220000000000002</v>
      </c>
      <c r="J41" s="17">
        <f>J37+J39</f>
        <v>0.14220000000000002</v>
      </c>
      <c r="K41" s="17">
        <f>K37+K39</f>
        <v>0.14220000000000002</v>
      </c>
      <c r="L41" s="18" t="s">
        <v>24</v>
      </c>
    </row>
    <row r="42" spans="2:12" x14ac:dyDescent="0.2">
      <c r="B42" s="46"/>
      <c r="C42" s="17"/>
      <c r="D42" s="17"/>
      <c r="E42" s="17"/>
      <c r="F42" s="17"/>
      <c r="G42" s="17"/>
      <c r="H42" s="17"/>
      <c r="I42" s="17"/>
      <c r="J42" s="17"/>
      <c r="K42" s="17"/>
      <c r="L42" s="18"/>
    </row>
    <row r="43" spans="2:12" ht="25.5" x14ac:dyDescent="0.2">
      <c r="B43" s="46"/>
      <c r="C43" s="19" t="s">
        <v>25</v>
      </c>
      <c r="D43" s="19" t="s">
        <v>26</v>
      </c>
      <c r="E43" s="20">
        <v>8.5000000000000006E-3</v>
      </c>
      <c r="F43" s="19" t="s">
        <v>26</v>
      </c>
      <c r="G43" s="19"/>
      <c r="H43" s="26" t="s">
        <v>32</v>
      </c>
      <c r="I43" s="26" t="s">
        <v>51</v>
      </c>
      <c r="J43" s="26" t="s">
        <v>51</v>
      </c>
      <c r="K43" s="26" t="s">
        <v>36</v>
      </c>
      <c r="L43" s="18" t="s">
        <v>28</v>
      </c>
    </row>
    <row r="44" spans="2:12" x14ac:dyDescent="0.2">
      <c r="B44" s="47"/>
      <c r="C44" s="21"/>
      <c r="D44" s="21"/>
      <c r="E44" s="21"/>
      <c r="F44" s="21"/>
      <c r="G44" s="21"/>
      <c r="H44" s="21"/>
      <c r="I44" s="21"/>
      <c r="J44" s="21"/>
      <c r="K44" s="21"/>
      <c r="L44" s="16"/>
    </row>
    <row r="45" spans="2:12" ht="25.5" x14ac:dyDescent="0.2">
      <c r="B45" s="45" t="s">
        <v>33</v>
      </c>
      <c r="C45" s="22">
        <f>0.2259+0.15</f>
        <v>0.37590000000000001</v>
      </c>
      <c r="D45" s="22">
        <f>0.1909+0.15</f>
        <v>0.34089999999999998</v>
      </c>
      <c r="E45" s="22">
        <f>0.1909+0.15</f>
        <v>0.34089999999999998</v>
      </c>
      <c r="F45" s="22">
        <f>0.15+0.1909+0.6973</f>
        <v>1.0382</v>
      </c>
      <c r="G45" s="22">
        <v>0.15</v>
      </c>
      <c r="H45" s="22">
        <v>0.15</v>
      </c>
      <c r="I45" s="22">
        <f>0.15+0.14</f>
        <v>0.29000000000000004</v>
      </c>
      <c r="J45" s="22">
        <f>0.15+0.14</f>
        <v>0.29000000000000004</v>
      </c>
      <c r="K45" s="22">
        <f>0.15+0.14</f>
        <v>0.29000000000000004</v>
      </c>
      <c r="L45" s="14" t="s">
        <v>22</v>
      </c>
    </row>
    <row r="46" spans="2:12" x14ac:dyDescent="0.2">
      <c r="B46" s="46"/>
      <c r="C46" s="17"/>
      <c r="D46" s="17"/>
      <c r="E46" s="17"/>
      <c r="F46" s="17"/>
      <c r="G46" s="17"/>
      <c r="H46" s="17"/>
      <c r="I46" s="27"/>
      <c r="J46" s="27"/>
      <c r="K46" s="17"/>
      <c r="L46" s="18"/>
    </row>
    <row r="47" spans="2:12" ht="25.5" x14ac:dyDescent="0.2">
      <c r="B47" s="46"/>
      <c r="C47" s="17">
        <f>0.0118+0.0089</f>
        <v>2.07E-2</v>
      </c>
      <c r="D47" s="17">
        <f>0.0118+0.0089</f>
        <v>2.07E-2</v>
      </c>
      <c r="E47" s="17">
        <f>0.0118+0.0089</f>
        <v>2.07E-2</v>
      </c>
      <c r="F47" s="17">
        <f>0.0118+0.0089</f>
        <v>2.07E-2</v>
      </c>
      <c r="G47" s="17">
        <v>1.18E-2</v>
      </c>
      <c r="H47" s="17">
        <v>1.18E-2</v>
      </c>
      <c r="I47" s="17">
        <f>0.0118+0.0022</f>
        <v>1.4E-2</v>
      </c>
      <c r="J47" s="17">
        <f>0.0118+0.0022</f>
        <v>1.4E-2</v>
      </c>
      <c r="K47" s="17">
        <f>0.0118+0.0022</f>
        <v>1.4E-2</v>
      </c>
      <c r="L47" s="18" t="s">
        <v>23</v>
      </c>
    </row>
    <row r="48" spans="2:12" x14ac:dyDescent="0.2">
      <c r="B48" s="46"/>
      <c r="C48" s="17"/>
      <c r="D48" s="17"/>
      <c r="E48" s="17"/>
      <c r="F48" s="17"/>
      <c r="G48" s="17"/>
      <c r="H48" s="17"/>
      <c r="I48" s="17"/>
      <c r="J48" s="17"/>
      <c r="K48" s="17"/>
      <c r="L48" s="18"/>
    </row>
    <row r="49" spans="2:12" ht="25.5" x14ac:dyDescent="0.2">
      <c r="B49" s="46"/>
      <c r="C49" s="17">
        <f t="shared" ref="C49:K49" si="3">C45+C47</f>
        <v>0.39660000000000001</v>
      </c>
      <c r="D49" s="17">
        <f t="shared" si="3"/>
        <v>0.36159999999999998</v>
      </c>
      <c r="E49" s="17">
        <f t="shared" si="3"/>
        <v>0.36159999999999998</v>
      </c>
      <c r="F49" s="17">
        <f t="shared" si="3"/>
        <v>1.0589</v>
      </c>
      <c r="G49" s="17">
        <f t="shared" si="3"/>
        <v>0.1618</v>
      </c>
      <c r="H49" s="17">
        <f t="shared" si="3"/>
        <v>0.1618</v>
      </c>
      <c r="I49" s="17">
        <f t="shared" si="3"/>
        <v>0.30400000000000005</v>
      </c>
      <c r="J49" s="17">
        <f t="shared" si="3"/>
        <v>0.30400000000000005</v>
      </c>
      <c r="K49" s="17">
        <f t="shared" si="3"/>
        <v>0.30400000000000005</v>
      </c>
      <c r="L49" s="18" t="s">
        <v>24</v>
      </c>
    </row>
    <row r="50" spans="2:12" x14ac:dyDescent="0.2">
      <c r="B50" s="46"/>
      <c r="C50" s="17"/>
      <c r="D50" s="17"/>
      <c r="E50" s="17"/>
      <c r="F50" s="17"/>
      <c r="G50" s="17"/>
      <c r="H50" s="17"/>
      <c r="I50" s="17"/>
      <c r="J50" s="17"/>
      <c r="K50" s="17"/>
      <c r="L50" s="18"/>
    </row>
    <row r="51" spans="2:12" ht="25.5" x14ac:dyDescent="0.2">
      <c r="B51" s="46"/>
      <c r="C51" s="19" t="s">
        <v>34</v>
      </c>
      <c r="D51" s="19" t="s">
        <v>35</v>
      </c>
      <c r="E51" s="20">
        <v>2.4E-2</v>
      </c>
      <c r="F51" s="19" t="s">
        <v>35</v>
      </c>
      <c r="G51" s="19" t="s">
        <v>36</v>
      </c>
      <c r="H51" s="19" t="s">
        <v>37</v>
      </c>
      <c r="I51" s="26" t="s">
        <v>54</v>
      </c>
      <c r="J51" s="26" t="s">
        <v>54</v>
      </c>
      <c r="K51" s="26" t="s">
        <v>55</v>
      </c>
      <c r="L51" s="18" t="s">
        <v>28</v>
      </c>
    </row>
    <row r="52" spans="2:12" x14ac:dyDescent="0.2">
      <c r="B52" s="47"/>
      <c r="C52" s="21"/>
      <c r="D52" s="21"/>
      <c r="E52" s="21"/>
      <c r="F52" s="21"/>
      <c r="G52" s="21"/>
      <c r="H52" s="21"/>
      <c r="I52" s="21"/>
      <c r="J52" s="21"/>
      <c r="K52" s="21"/>
      <c r="L52" s="16"/>
    </row>
    <row r="53" spans="2:12" ht="25.5" x14ac:dyDescent="0.2">
      <c r="B53" s="45" t="s">
        <v>38</v>
      </c>
      <c r="C53" s="28">
        <f>0.2259+0.14</f>
        <v>0.3659</v>
      </c>
      <c r="D53" s="22">
        <f>0.1909+0.14</f>
        <v>0.33089999999999997</v>
      </c>
      <c r="E53" s="22">
        <f>0.1909+0.14</f>
        <v>0.33089999999999997</v>
      </c>
      <c r="F53" s="22">
        <f>0.14+0.1909+0.6973</f>
        <v>1.0282</v>
      </c>
      <c r="G53" s="22">
        <v>0.14000000000000001</v>
      </c>
      <c r="H53" s="22">
        <f>0.14+0.15</f>
        <v>0.29000000000000004</v>
      </c>
      <c r="I53" s="22">
        <v>0.14000000000000001</v>
      </c>
      <c r="J53" s="22">
        <v>0.14000000000000001</v>
      </c>
      <c r="K53" s="29">
        <v>0.14000000000000001</v>
      </c>
      <c r="L53" s="14" t="s">
        <v>22</v>
      </c>
    </row>
    <row r="54" spans="2:12" x14ac:dyDescent="0.2">
      <c r="B54" s="46"/>
      <c r="C54" s="30"/>
      <c r="D54" s="17"/>
      <c r="E54" s="17"/>
      <c r="F54" s="17"/>
      <c r="G54" s="17"/>
      <c r="H54" s="17"/>
      <c r="I54" s="17"/>
      <c r="J54" s="17"/>
      <c r="K54" s="31"/>
      <c r="L54" s="18"/>
    </row>
    <row r="55" spans="2:12" ht="25.5" x14ac:dyDescent="0.2">
      <c r="B55" s="46"/>
      <c r="C55" s="30">
        <f>0.0022+0.0089</f>
        <v>1.11E-2</v>
      </c>
      <c r="D55" s="17">
        <f>0.0022+0.0089</f>
        <v>1.11E-2</v>
      </c>
      <c r="E55" s="17">
        <f>0.0022+0.0089</f>
        <v>1.11E-2</v>
      </c>
      <c r="F55" s="17">
        <f>0.0022+0.0089</f>
        <v>1.11E-2</v>
      </c>
      <c r="G55" s="17">
        <v>2.2000000000000001E-3</v>
      </c>
      <c r="H55" s="17">
        <f>0.0022+0.0118</f>
        <v>1.4E-2</v>
      </c>
      <c r="I55" s="17">
        <v>2.2000000000000001E-3</v>
      </c>
      <c r="J55" s="17">
        <v>2.2000000000000001E-3</v>
      </c>
      <c r="K55" s="31">
        <v>2.2000000000000001E-3</v>
      </c>
      <c r="L55" s="18" t="s">
        <v>23</v>
      </c>
    </row>
    <row r="56" spans="2:12" x14ac:dyDescent="0.2">
      <c r="B56" s="46"/>
      <c r="C56" s="30"/>
      <c r="D56" s="17"/>
      <c r="E56" s="17"/>
      <c r="F56" s="17"/>
      <c r="G56" s="17"/>
      <c r="H56" s="17"/>
      <c r="I56" s="17"/>
      <c r="J56" s="17"/>
      <c r="K56" s="31"/>
      <c r="L56" s="18"/>
    </row>
    <row r="57" spans="2:12" ht="25.5" x14ac:dyDescent="0.2">
      <c r="B57" s="46"/>
      <c r="C57" s="30">
        <f t="shared" ref="C57:K57" si="4">C53+C55</f>
        <v>0.377</v>
      </c>
      <c r="D57" s="17">
        <f t="shared" si="4"/>
        <v>0.34199999999999997</v>
      </c>
      <c r="E57" s="17">
        <f t="shared" si="4"/>
        <v>0.34199999999999997</v>
      </c>
      <c r="F57" s="17">
        <f t="shared" si="4"/>
        <v>1.0393000000000001</v>
      </c>
      <c r="G57" s="17">
        <f t="shared" si="4"/>
        <v>0.14220000000000002</v>
      </c>
      <c r="H57" s="17">
        <f t="shared" si="4"/>
        <v>0.30400000000000005</v>
      </c>
      <c r="I57" s="17">
        <f t="shared" si="4"/>
        <v>0.14220000000000002</v>
      </c>
      <c r="J57" s="17">
        <f t="shared" si="4"/>
        <v>0.14220000000000002</v>
      </c>
      <c r="K57" s="31">
        <f t="shared" si="4"/>
        <v>0.14220000000000002</v>
      </c>
      <c r="L57" s="18" t="s">
        <v>24</v>
      </c>
    </row>
    <row r="58" spans="2:12" x14ac:dyDescent="0.2">
      <c r="B58" s="46"/>
      <c r="C58" s="30"/>
      <c r="D58" s="17"/>
      <c r="E58" s="17"/>
      <c r="F58" s="17"/>
      <c r="G58" s="17"/>
      <c r="H58" s="17"/>
      <c r="I58" s="17"/>
      <c r="J58" s="17"/>
      <c r="K58" s="31"/>
      <c r="L58" s="18"/>
    </row>
    <row r="59" spans="2:12" ht="38.25" x14ac:dyDescent="0.2">
      <c r="B59" s="46"/>
      <c r="C59" s="32" t="s">
        <v>50</v>
      </c>
      <c r="D59" s="19" t="s">
        <v>53</v>
      </c>
      <c r="E59" s="20">
        <v>1.8499999999999999E-2</v>
      </c>
      <c r="F59" s="19" t="s">
        <v>53</v>
      </c>
      <c r="G59" s="19" t="s">
        <v>56</v>
      </c>
      <c r="H59" s="19" t="s">
        <v>57</v>
      </c>
      <c r="I59" s="26" t="s">
        <v>51</v>
      </c>
      <c r="J59" s="26" t="s">
        <v>51</v>
      </c>
      <c r="K59" s="33" t="s">
        <v>36</v>
      </c>
      <c r="L59" s="23" t="s">
        <v>39</v>
      </c>
    </row>
    <row r="60" spans="2:12" x14ac:dyDescent="0.2">
      <c r="B60" s="47"/>
      <c r="C60" s="34"/>
      <c r="D60" s="21"/>
      <c r="E60" s="21"/>
      <c r="F60" s="21"/>
      <c r="G60" s="21"/>
      <c r="H60" s="21"/>
      <c r="I60" s="21"/>
      <c r="J60" s="21"/>
      <c r="K60" s="35"/>
      <c r="L60" s="25"/>
    </row>
    <row r="61" spans="2:12" ht="25.5" x14ac:dyDescent="0.2">
      <c r="B61" s="45" t="s">
        <v>40</v>
      </c>
      <c r="C61" s="28">
        <f>0.2259+0.14</f>
        <v>0.3659</v>
      </c>
      <c r="D61" s="22">
        <f>0.1909+0.14</f>
        <v>0.33089999999999997</v>
      </c>
      <c r="E61" s="22">
        <f>0.1909+0.14</f>
        <v>0.33089999999999997</v>
      </c>
      <c r="F61" s="22">
        <f>0.14+0.1909+0.6973</f>
        <v>1.0282</v>
      </c>
      <c r="G61" s="22">
        <v>0.14000000000000001</v>
      </c>
      <c r="H61" s="22">
        <f>0.14+0.15</f>
        <v>0.29000000000000004</v>
      </c>
      <c r="I61" s="22">
        <v>0.14000000000000001</v>
      </c>
      <c r="J61" s="22"/>
      <c r="K61" s="22">
        <v>0.14000000000000001</v>
      </c>
      <c r="L61" s="14" t="s">
        <v>22</v>
      </c>
    </row>
    <row r="62" spans="2:12" x14ac:dyDescent="0.2">
      <c r="B62" s="46"/>
      <c r="C62" s="30"/>
      <c r="D62" s="17"/>
      <c r="E62" s="17"/>
      <c r="F62" s="17"/>
      <c r="G62" s="17"/>
      <c r="H62" s="17"/>
      <c r="I62" s="17"/>
      <c r="J62" s="17"/>
      <c r="K62" s="17"/>
      <c r="L62" s="18"/>
    </row>
    <row r="63" spans="2:12" ht="25.5" x14ac:dyDescent="0.2">
      <c r="B63" s="46"/>
      <c r="C63" s="30">
        <f>0.0022+0.0089</f>
        <v>1.11E-2</v>
      </c>
      <c r="D63" s="17">
        <f>0.0022+0.0089</f>
        <v>1.11E-2</v>
      </c>
      <c r="E63" s="17">
        <f>0.0022+0.0089</f>
        <v>1.11E-2</v>
      </c>
      <c r="F63" s="17">
        <f>0.0022+0.0089</f>
        <v>1.11E-2</v>
      </c>
      <c r="G63" s="17">
        <v>2.2000000000000001E-3</v>
      </c>
      <c r="H63" s="17">
        <f>0.0022+0.0118</f>
        <v>1.4E-2</v>
      </c>
      <c r="I63" s="17">
        <v>2.2000000000000001E-3</v>
      </c>
      <c r="J63" s="17"/>
      <c r="K63" s="17">
        <v>2.2000000000000001E-3</v>
      </c>
      <c r="L63" s="18" t="s">
        <v>23</v>
      </c>
    </row>
    <row r="64" spans="2:12" x14ac:dyDescent="0.2">
      <c r="B64" s="46"/>
      <c r="C64" s="30"/>
      <c r="D64" s="17"/>
      <c r="E64" s="17"/>
      <c r="F64" s="17"/>
      <c r="G64" s="17"/>
      <c r="H64" s="17"/>
      <c r="I64" s="17"/>
      <c r="J64" s="17"/>
      <c r="K64" s="17"/>
      <c r="L64" s="18"/>
    </row>
    <row r="65" spans="2:12" ht="25.5" x14ac:dyDescent="0.2">
      <c r="B65" s="46"/>
      <c r="C65" s="30">
        <f t="shared" ref="C65:I65" si="5">C61+C63</f>
        <v>0.377</v>
      </c>
      <c r="D65" s="17">
        <f t="shared" si="5"/>
        <v>0.34199999999999997</v>
      </c>
      <c r="E65" s="17">
        <f t="shared" si="5"/>
        <v>0.34199999999999997</v>
      </c>
      <c r="F65" s="17">
        <f t="shared" si="5"/>
        <v>1.0393000000000001</v>
      </c>
      <c r="G65" s="17">
        <f t="shared" si="5"/>
        <v>0.14220000000000002</v>
      </c>
      <c r="H65" s="17">
        <f t="shared" si="5"/>
        <v>0.30400000000000005</v>
      </c>
      <c r="I65" s="17">
        <f t="shared" si="5"/>
        <v>0.14220000000000002</v>
      </c>
      <c r="J65" s="17"/>
      <c r="K65" s="17">
        <f>K61+K63</f>
        <v>0.14220000000000002</v>
      </c>
      <c r="L65" s="18" t="s">
        <v>24</v>
      </c>
    </row>
    <row r="66" spans="2:12" x14ac:dyDescent="0.2">
      <c r="B66" s="46"/>
      <c r="C66" s="30"/>
      <c r="D66" s="17"/>
      <c r="E66" s="17"/>
      <c r="F66" s="17"/>
      <c r="G66" s="17"/>
      <c r="H66" s="17"/>
      <c r="I66" s="17"/>
      <c r="J66" s="17"/>
      <c r="K66" s="17"/>
      <c r="L66" s="18"/>
    </row>
    <row r="67" spans="2:12" ht="38.25" x14ac:dyDescent="0.2">
      <c r="B67" s="46"/>
      <c r="C67" s="32" t="s">
        <v>50</v>
      </c>
      <c r="D67" s="19" t="s">
        <v>53</v>
      </c>
      <c r="E67" s="20">
        <v>1.8499999999999999E-2</v>
      </c>
      <c r="F67" s="19" t="s">
        <v>53</v>
      </c>
      <c r="G67" s="19" t="s">
        <v>56</v>
      </c>
      <c r="H67" s="19" t="s">
        <v>57</v>
      </c>
      <c r="I67" s="26" t="s">
        <v>51</v>
      </c>
      <c r="J67" s="26"/>
      <c r="K67" s="19" t="s">
        <v>41</v>
      </c>
      <c r="L67" s="23" t="s">
        <v>39</v>
      </c>
    </row>
    <row r="68" spans="2:12" x14ac:dyDescent="0.2">
      <c r="B68" s="47"/>
      <c r="C68" s="34"/>
      <c r="D68" s="21"/>
      <c r="E68" s="21"/>
      <c r="F68" s="21"/>
      <c r="G68" s="21"/>
      <c r="H68" s="21"/>
      <c r="I68" s="21"/>
      <c r="J68" s="21"/>
      <c r="K68" s="21"/>
      <c r="L68" s="25"/>
    </row>
    <row r="69" spans="2:12" ht="25.5" x14ac:dyDescent="0.2">
      <c r="B69" s="45" t="s">
        <v>42</v>
      </c>
      <c r="C69" s="28">
        <f>0.2259+0.14</f>
        <v>0.3659</v>
      </c>
      <c r="D69" s="22">
        <f>0.1909+0.14</f>
        <v>0.33089999999999997</v>
      </c>
      <c r="E69" s="22">
        <f>0.1909+0.14</f>
        <v>0.33089999999999997</v>
      </c>
      <c r="F69" s="22">
        <f>0.14+0.1909+0.6973</f>
        <v>1.0282</v>
      </c>
      <c r="G69" s="22">
        <v>0.14000000000000001</v>
      </c>
      <c r="H69" s="22">
        <f>0.14+0.15</f>
        <v>0.29000000000000004</v>
      </c>
      <c r="I69" s="22">
        <v>0.14000000000000001</v>
      </c>
      <c r="J69" s="22">
        <v>0.14000000000000001</v>
      </c>
      <c r="K69" s="29">
        <v>0.14000000000000001</v>
      </c>
      <c r="L69" s="14" t="s">
        <v>22</v>
      </c>
    </row>
    <row r="70" spans="2:12" x14ac:dyDescent="0.2">
      <c r="B70" s="46"/>
      <c r="C70" s="30"/>
      <c r="D70" s="17"/>
      <c r="E70" s="17"/>
      <c r="F70" s="17"/>
      <c r="G70" s="17"/>
      <c r="H70" s="17"/>
      <c r="I70" s="17"/>
      <c r="J70" s="17"/>
      <c r="K70" s="31"/>
      <c r="L70" s="18"/>
    </row>
    <row r="71" spans="2:12" ht="25.5" x14ac:dyDescent="0.2">
      <c r="B71" s="46"/>
      <c r="C71" s="30">
        <f>0.0022+0.0089</f>
        <v>1.11E-2</v>
      </c>
      <c r="D71" s="17">
        <f>0.0022+0.0089</f>
        <v>1.11E-2</v>
      </c>
      <c r="E71" s="17">
        <f>0.0022+0.0089</f>
        <v>1.11E-2</v>
      </c>
      <c r="F71" s="17">
        <f>0.0022+0.0089</f>
        <v>1.11E-2</v>
      </c>
      <c r="G71" s="17">
        <v>2.2000000000000001E-3</v>
      </c>
      <c r="H71" s="17">
        <f>0.0022+0.0118</f>
        <v>1.4E-2</v>
      </c>
      <c r="I71" s="17">
        <v>2.2000000000000001E-3</v>
      </c>
      <c r="J71" s="17">
        <v>2.2000000000000001E-3</v>
      </c>
      <c r="K71" s="31">
        <v>2.2000000000000001E-3</v>
      </c>
      <c r="L71" s="18" t="s">
        <v>23</v>
      </c>
    </row>
    <row r="72" spans="2:12" x14ac:dyDescent="0.2">
      <c r="B72" s="46"/>
      <c r="C72" s="30"/>
      <c r="D72" s="17"/>
      <c r="E72" s="17"/>
      <c r="F72" s="17"/>
      <c r="G72" s="17"/>
      <c r="H72" s="17"/>
      <c r="I72" s="17"/>
      <c r="J72" s="17"/>
      <c r="K72" s="31"/>
      <c r="L72" s="18"/>
    </row>
    <row r="73" spans="2:12" ht="25.5" x14ac:dyDescent="0.2">
      <c r="B73" s="46"/>
      <c r="C73" s="30">
        <f t="shared" ref="C73:K73" si="6">C69+C71</f>
        <v>0.377</v>
      </c>
      <c r="D73" s="17">
        <f t="shared" si="6"/>
        <v>0.34199999999999997</v>
      </c>
      <c r="E73" s="17">
        <f t="shared" si="6"/>
        <v>0.34199999999999997</v>
      </c>
      <c r="F73" s="17">
        <f t="shared" si="6"/>
        <v>1.0393000000000001</v>
      </c>
      <c r="G73" s="17">
        <f t="shared" si="6"/>
        <v>0.14220000000000002</v>
      </c>
      <c r="H73" s="17">
        <f t="shared" si="6"/>
        <v>0.30400000000000005</v>
      </c>
      <c r="I73" s="17">
        <f t="shared" si="6"/>
        <v>0.14220000000000002</v>
      </c>
      <c r="J73" s="17">
        <f t="shared" si="6"/>
        <v>0.14220000000000002</v>
      </c>
      <c r="K73" s="31">
        <f t="shared" si="6"/>
        <v>0.14220000000000002</v>
      </c>
      <c r="L73" s="18" t="s">
        <v>24</v>
      </c>
    </row>
    <row r="74" spans="2:12" x14ac:dyDescent="0.2">
      <c r="B74" s="46"/>
      <c r="C74" s="30"/>
      <c r="D74" s="17"/>
      <c r="E74" s="17"/>
      <c r="F74" s="17"/>
      <c r="G74" s="17"/>
      <c r="H74" s="17"/>
      <c r="I74" s="17"/>
      <c r="J74" s="17"/>
      <c r="K74" s="31"/>
      <c r="L74" s="18"/>
    </row>
    <row r="75" spans="2:12" ht="51" x14ac:dyDescent="0.2">
      <c r="B75" s="47"/>
      <c r="C75" s="36" t="s">
        <v>27</v>
      </c>
      <c r="D75" s="37" t="s">
        <v>30</v>
      </c>
      <c r="E75" s="38">
        <v>2.1499999999999998E-2</v>
      </c>
      <c r="F75" s="37" t="s">
        <v>30</v>
      </c>
      <c r="G75" s="37" t="s">
        <v>58</v>
      </c>
      <c r="H75" s="37" t="s">
        <v>59</v>
      </c>
      <c r="I75" s="39" t="s">
        <v>32</v>
      </c>
      <c r="J75" s="39" t="s">
        <v>52</v>
      </c>
      <c r="K75" s="40" t="s">
        <v>41</v>
      </c>
      <c r="L75" s="25" t="s">
        <v>43</v>
      </c>
    </row>
    <row r="77" spans="2:12" x14ac:dyDescent="0.2">
      <c r="B77" s="41" t="s">
        <v>44</v>
      </c>
    </row>
    <row r="78" spans="2:12" x14ac:dyDescent="0.2">
      <c r="B78" s="41" t="s">
        <v>45</v>
      </c>
    </row>
    <row r="79" spans="2:12" x14ac:dyDescent="0.2">
      <c r="B79" s="41"/>
    </row>
    <row r="80" spans="2:12" x14ac:dyDescent="0.2">
      <c r="B80" s="42" t="s">
        <v>46</v>
      </c>
    </row>
    <row r="81" spans="2:2" x14ac:dyDescent="0.2">
      <c r="B81" s="43"/>
    </row>
    <row r="82" spans="2:2" x14ac:dyDescent="0.2">
      <c r="B82" s="1" t="s">
        <v>47</v>
      </c>
    </row>
    <row r="83" spans="2:2" x14ac:dyDescent="0.2">
      <c r="B83" s="44" t="s">
        <v>48</v>
      </c>
    </row>
  </sheetData>
  <sheetProtection password="DF21" sheet="1" objects="1" scenarios="1"/>
  <mergeCells count="15">
    <mergeCell ref="C8:K9"/>
    <mergeCell ref="L11:L12"/>
    <mergeCell ref="B11:B12"/>
    <mergeCell ref="B2:L2"/>
    <mergeCell ref="B5:L5"/>
    <mergeCell ref="B3:L3"/>
    <mergeCell ref="B4:L4"/>
    <mergeCell ref="B69:B75"/>
    <mergeCell ref="B13:B20"/>
    <mergeCell ref="B37:B44"/>
    <mergeCell ref="B45:B52"/>
    <mergeCell ref="B53:B60"/>
    <mergeCell ref="B61:B68"/>
    <mergeCell ref="B29:B36"/>
    <mergeCell ref="B21:B28"/>
  </mergeCells>
  <phoneticPr fontId="2" type="noConversion"/>
  <printOptions horizontalCentered="1"/>
  <pageMargins left="0" right="0.25" top="0" bottom="0" header="0.25" footer="0.5"/>
  <pageSetup scale="47" orientation="portrait" r:id="rId1"/>
  <headerFooter alignWithMargins="0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PHX - Rate Matrix</vt:lpstr>
      <vt:lpstr>'PHX - Rate Matrix'!Print_Titles</vt:lpstr>
    </vt:vector>
  </TitlesOfParts>
  <Company>Energy Transfer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ETC Workstation</dc:creator>
  <cp:lastModifiedBy>Doll, Jeanette</cp:lastModifiedBy>
  <cp:lastPrinted>2013-03-14T20:52:33Z</cp:lastPrinted>
  <dcterms:created xsi:type="dcterms:W3CDTF">2009-02-20T21:06:07Z</dcterms:created>
  <dcterms:modified xsi:type="dcterms:W3CDTF">2013-03-14T21:05:07Z</dcterms:modified>
</cp:coreProperties>
</file>